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7560" activeTab="2"/>
  </bookViews>
  <sheets>
    <sheet name="OPĆI DIO" sheetId="1" r:id="rId1"/>
    <sheet name="PRIHODI" sheetId="5" r:id="rId2"/>
    <sheet name="RASHODI" sheetId="3" r:id="rId3"/>
    <sheet name="OBRAZLOŽENJE" sheetId="6" r:id="rId4"/>
    <sheet name="List1" sheetId="7" r:id="rId5"/>
  </sheets>
  <externalReferences>
    <externalReference r:id="rId6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52511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E87" i="5"/>
  <c r="E86" i="5" s="1"/>
  <c r="E85" i="5" s="1"/>
  <c r="D87" i="5"/>
  <c r="F86" i="5"/>
  <c r="F85" i="5" s="1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F73" i="5"/>
  <c r="F72" i="5" s="1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D33" i="5" s="1"/>
  <c r="F34" i="5"/>
  <c r="E34" i="5"/>
  <c r="D34" i="5"/>
  <c r="F33" i="5"/>
  <c r="F30" i="5"/>
  <c r="E30" i="5"/>
  <c r="D30" i="5"/>
  <c r="F27" i="5"/>
  <c r="F9" i="5" s="1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D9" i="5" s="1"/>
  <c r="F10" i="5"/>
  <c r="E10" i="5"/>
  <c r="D10" i="5"/>
  <c r="E9" i="5" l="1"/>
  <c r="E33" i="5"/>
  <c r="E8" i="5" s="1"/>
  <c r="E133" i="5" s="1"/>
  <c r="E142" i="5" s="1"/>
  <c r="D72" i="5"/>
  <c r="F62" i="5"/>
  <c r="F8" i="5" s="1"/>
  <c r="D62" i="5"/>
  <c r="F113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D8" i="5" l="1"/>
  <c r="D133" i="5" s="1"/>
  <c r="D142" i="5" s="1"/>
  <c r="F133" i="5"/>
  <c r="F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Q19" i="3"/>
  <c r="Q18" i="3" s="1"/>
  <c r="Q17" i="3" s="1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F70" i="3"/>
  <c r="K75" i="3"/>
  <c r="K74" i="3" s="1"/>
  <c r="K73" i="3" s="1"/>
  <c r="G75" i="3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30" i="3" l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F18" i="3"/>
  <c r="F17" i="3" s="1"/>
  <c r="O72" i="3"/>
  <c r="M16" i="3"/>
  <c r="J130" i="3"/>
  <c r="J72" i="3" s="1"/>
  <c r="N130" i="3"/>
  <c r="N72" i="3" s="1"/>
  <c r="J16" i="3"/>
  <c r="N16" i="3"/>
  <c r="Q16" i="3"/>
  <c r="H72" i="3"/>
  <c r="E15" i="3"/>
  <c r="E14" i="3" s="1"/>
  <c r="M72" i="3"/>
  <c r="Q72" i="3"/>
  <c r="F7" i="1"/>
  <c r="G7" i="1"/>
  <c r="H7" i="1"/>
  <c r="F10" i="1"/>
  <c r="G10" i="1"/>
  <c r="H10" i="1"/>
  <c r="F22" i="1"/>
  <c r="G22" i="1"/>
  <c r="H22" i="1"/>
  <c r="H15" i="3" l="1"/>
  <c r="H14" i="3" s="1"/>
  <c r="H13" i="1"/>
  <c r="G13" i="1"/>
  <c r="G24" i="1"/>
  <c r="H24" i="1"/>
  <c r="F13" i="1"/>
  <c r="F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<sst xmlns="http://schemas.openxmlformats.org/spreadsheetml/2006/main" count="566" uniqueCount="455">
  <si>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</si>
  <si>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</si>
  <si>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</si>
  <si>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</si>
  <si>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</si>
  <si>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</si>
  <si>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</si>
  <si>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</si>
  <si>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</si>
  <si>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</si>
  <si>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</si>
  <si>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</si>
  <si>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</si>
  <si>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</si>
  <si>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</si>
  <si>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</si>
  <si>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</si>
  <si>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</si>
  <si>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</si>
  <si>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</si>
  <si>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</si>
  <si>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</si>
  <si>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</si>
  <si>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</si>
  <si>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</si>
  <si>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</si>
  <si>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</si>
  <si>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</si>
  <si>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</si>
  <si>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</si>
  <si>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</si>
  <si>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</si>
  <si>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</si>
  <si>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</si>
  <si>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</si>
  <si>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</si>
  <si>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</si>
  <si>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</si>
  <si>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</si>
  <si>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</si>
  <si>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</si>
  <si>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</si>
  <si>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</si>
  <si>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</si>
  <si>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</si>
  <si>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</si>
  <si>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</si>
  <si>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</si>
  <si>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</si>
  <si>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</si>
  <si>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</si>
  <si>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</si>
  <si>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</si>
  <si>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</si>
  <si>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</si>
  <si>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</si>
  <si>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</si>
  <si>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</si>
  <si>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</si>
  <si>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</si>
  <si>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</si>
  <si>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</si>
  <si>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</si>
  <si>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</si>
  <si>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</si>
  <si>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</si>
  <si>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</si>
  <si>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</si>
  <si>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</si>
  <si>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</si>
  <si>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</si>
  <si>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</si>
  <si>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</si>
  <si>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</si>
  <si>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</si>
  <si>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</si>
  <si>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</si>
  <si>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</si>
  <si>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</si>
  <si>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</si>
  <si>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</si>
  <si>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</si>
  <si>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</si>
  <si>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</si>
  <si>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</si>
  <si>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</si>
  <si>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</si>
  <si>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</si>
  <si>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</si>
  <si>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</si>
  <si>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</si>
  <si>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</si>
  <si>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</si>
  <si>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</si>
  <si>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</si>
  <si>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</si>
  <si>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</si>
  <si>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</si>
  <si>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</si>
  <si>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</si>
  <si>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</si>
  <si>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</si>
  <si>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</si>
  <si>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</si>
  <si>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</si>
  <si>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</si>
  <si>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</si>
  <si>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</si>
  <si>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</si>
  <si>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</si>
  <si>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</si>
  <si>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</si>
  <si>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</si>
  <si>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</si>
  <si>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</si>
  <si>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</si>
  <si>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</si>
  <si>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</si>
  <si>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</si>
  <si>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</si>
  <si>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</si>
  <si>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</si>
  <si>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</si>
  <si>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</si>
  <si>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</si>
  <si>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</si>
  <si>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</si>
  <si>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</si>
  <si>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</si>
  <si>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</si>
  <si>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</si>
  <si>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</si>
  <si>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</si>
  <si>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</si>
  <si>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</si>
  <si>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</si>
  <si>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</si>
  <si>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</si>
  <si>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</si>
  <si>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</si>
  <si>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</si>
  <si>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</si>
  <si>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</si>
  <si>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</si>
  <si>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</si>
  <si>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</si>
  <si>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</si>
  <si>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</si>
  <si>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</si>
  <si>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</si>
  <si>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</si>
  <si>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</si>
  <si>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</si>
  <si>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</si>
  <si>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</si>
  <si>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</si>
  <si>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</si>
  <si>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</si>
  <si>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</si>
  <si>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</si>
  <si>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</si>
  <si>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</si>
  <si>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</si>
  <si>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</si>
  <si>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</si>
  <si>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</si>
  <si>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</si>
  <si>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</si>
  <si>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</si>
  <si>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</si>
  <si>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</si>
  <si>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</si>
  <si>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</si>
  <si>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</si>
  <si>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</si>
  <si>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</si>
  <si>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</si>
  <si>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</si>
  <si>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</si>
  <si>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</si>
  <si>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</si>
  <si>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</si>
  <si>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</si>
  <si>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</si>
  <si>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</si>
  <si>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</si>
  <si>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</si>
  <si>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</si>
  <si>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</si>
  <si>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</si>
  <si>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</si>
  <si>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</si>
  <si>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</si>
  <si>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</si>
  <si>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</si>
  <si>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</si>
  <si>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</si>
  <si>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</si>
  <si>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</si>
  <si>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</si>
  <si>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</si>
  <si>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</si>
  <si>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</si>
  <si>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</si>
  <si>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</si>
  <si>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</si>
  <si>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</si>
  <si>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</si>
  <si>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</si>
  <si>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</si>
  <si>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</si>
  <si>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</si>
  <si>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</si>
  <si>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</si>
  <si>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</si>
  <si>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</si>
  <si>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</si>
  <si>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</si>
  <si>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</si>
  <si>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</si>
  <si>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</si>
  <si>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</si>
  <si>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</si>
  <si>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</si>
  <si>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</si>
  <si>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</si>
  <si>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</si>
  <si>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</si>
  <si>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</si>
  <si>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</si>
  <si>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</si>
  <si>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</si>
  <si>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</si>
  <si>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</si>
  <si>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</si>
  <si>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</si>
  <si>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</si>
  <si>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</si>
  <si>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</si>
  <si>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</si>
  <si>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</si>
  <si>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</si>
  <si>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</si>
  <si>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</si>
  <si>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</si>
  <si>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</si>
  <si>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</si>
  <si>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</si>
  <si>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</si>
  <si>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</si>
  <si>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</si>
  <si>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</si>
  <si>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</si>
  <si>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</si>
  <si>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</si>
  <si>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</si>
  <si>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</si>
  <si>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</si>
  <si>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</si>
  <si>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</si>
  <si>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</si>
  <si>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</si>
  <si>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</si>
  <si>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</si>
  <si>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</si>
  <si>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</si>
  <si>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</si>
  <si>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</si>
  <si>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</si>
  <si>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</si>
  <si>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</si>
  <si>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</si>
  <si>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</si>
  <si>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</si>
  <si>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</si>
  <si>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</si>
  <si>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</si>
  <si>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</si>
  <si>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</si>
  <si>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</si>
  <si>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</si>
  <si>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</si>
  <si>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</si>
  <si>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</si>
  <si>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</si>
  <si>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</si>
  <si>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</si>
  <si>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</si>
  <si>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</si>
  <si>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</si>
  <si>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</si>
  <si>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</si>
  <si>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</si>
  <si>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</si>
  <si>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</si>
  <si>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</si>
  <si>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</si>
  <si>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</si>
  <si>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</si>
  <si>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</si>
  <si>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</si>
  <si>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</si>
  <si>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</si>
  <si>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</si>
  <si>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</si>
  <si>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</si>
  <si>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</si>
  <si>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</si>
  <si>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</si>
  <si>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</si>
  <si>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</si>
  <si>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</si>
  <si>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</si>
  <si>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</si>
  <si>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</si>
  <si>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</si>
  <si>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</si>
  <si>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</si>
  <si>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</si>
  <si>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</si>
  <si>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</si>
  <si>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</si>
  <si>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</si>
  <si>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</si>
  <si>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</si>
  <si>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</si>
  <si>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</si>
  <si>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</si>
  <si>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</si>
  <si>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</si>
  <si>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</si>
  <si>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</si>
  <si>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</si>
  <si>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</si>
  <si>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</si>
  <si>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</si>
  <si>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</si>
  <si>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</si>
  <si>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</si>
  <si>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</si>
  <si>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</si>
  <si>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</si>
  <si>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</si>
  <si>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</si>
  <si>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</si>
  <si>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</si>
  <si>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</si>
  <si>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</si>
  <si>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</si>
  <si>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</si>
  <si>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</si>
  <si>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</si>
  <si>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</si>
  <si>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</si>
  <si>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</si>
  <si>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</si>
  <si>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</si>
  <si>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</si>
  <si>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</si>
  <si>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</si>
  <si>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</si>
  <si>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</si>
  <si>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</si>
  <si>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</si>
  <si>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</si>
  <si>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</si>
  <si>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</si>
  <si>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</si>
  <si>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</si>
  <si>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</si>
  <si>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</si>
  <si>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</si>
  <si>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</si>
  <si>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</si>
  <si>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</si>
  <si>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</si>
  <si>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</si>
  <si>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</si>
  <si>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</si>
  <si>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</si>
  <si>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</si>
  <si>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</si>
  <si>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</si>
  <si>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</si>
  <si>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</si>
  <si>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</si>
  <si>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</si>
  <si>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</si>
  <si>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</si>
  <si>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</si>
  <si>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</si>
  <si>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</si>
  <si>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</si>
  <si>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</si>
  <si>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</si>
  <si>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</si>
  <si>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</si>
  <si>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</si>
  <si>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</si>
  <si>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</si>
  <si>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</si>
  <si>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</si>
  <si>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</si>
  <si>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</si>
  <si>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</si>
  <si>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</si>
  <si>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</si>
  <si>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</si>
  <si>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</si>
  <si>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</si>
  <si>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</si>
  <si>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</si>
  <si>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</si>
  <si>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</si>
  <si>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</si>
  <si>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</si>
  <si>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</si>
  <si>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</si>
  <si>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</si>
  <si>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</si>
  <si>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</si>
  <si>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</si>
  <si>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</si>
  <si>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</si>
  <si>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</si>
  <si>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</si>
  <si>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</si>
  <si>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</si>
  <si>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</si>
  <si>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</si>
  <si>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</si>
  <si>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</si>
  <si>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</si>
  <si>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</si>
  <si>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</si>
  <si>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</si>
  <si>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</si>
  <si>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</si>
  <si>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</si>
  <si>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OSNOVNA ŠKOLA GRAČANI</t>
  </si>
  <si>
    <t>Kontak osoba: ANTE ČORKALO</t>
  </si>
  <si>
    <t>Tel: 4635-821</t>
  </si>
  <si>
    <t>u Zagrebu , 27.9.2017.g</t>
  </si>
  <si>
    <t>Djelokrug rada OŠ Gračani je osnovno obrazovanje učenika prema Zakonu o odgoju i obrazovanju</t>
  </si>
  <si>
    <t>u osnovnoj i srednjoj školi. Svi oblici nastave izvode se prema nastavnim planovima i programima koje</t>
  </si>
  <si>
    <t>je donijelo MZOS, Godišnjem planu i programu rada te Školskom kurikulumu</t>
  </si>
  <si>
    <t>Financijskim planom predviđena su sredstva za provođenje programa:Program 1001-Decentralizirana sredstva za osnovno školstvo, Program 1002-Pojačani standard u osnovnom školstvu.</t>
  </si>
  <si>
    <t>Kao prioritetni cilj biti će nam i dalje pružanje kvalitetne usluge osnovnoškolskog obrazovanja. U iduće tri godine obuhvaćene ovim planom nastojati ćemo podići kvalitetu nastave na višu razinu kroz stalno usavršavanje naših zaposlenika (sudjelovanje na seminarima, stručnim skupovima), podizanjem materijalnih i drugih uvjeta na što je moguće višu razinu. Učenike će se poticati na izražavanje kreativnosti i sposobnoosti uključivanjem u slobodne aktivnosti, školska natjecanja i priredbe. Slobodne aktivnosti biti će organizirane putem izvannastavnih aktivnosti. Rad skupina u slobodnim aktivnostima predstavljati će se putem školskih događaja koji su navedeni u Školskom kurikulumu.</t>
  </si>
  <si>
    <t>Sudjelovanje na natjecanjima, prezentacija vještina i postignuća,izložbe, školske priredbe, individualno praćenje napredovanja učenika i samovrednovanje.</t>
  </si>
  <si>
    <t>Škola donosi Godišnji plan i program rada te Školski kurikulum prema planu i programu Ministarstva obrazovanja, znanosti i sporta za školsku, a ne kalendarsku godinu. Upravo zbog toga dolazi do odstupanja u dijelovima financijskih planova jer dolazi do određenih pomaka nekih aktivnosti unutar školske godine što se automatski odražava na promjene u izvršenju financijskog plana za dvije fiskalne godine.</t>
  </si>
  <si>
    <t>Povećanje broja učenika koji su uključeni u različite školske manifestacije, povećanje broja učenika koji su uključeni u kulturne aktivnosti (posjet kazalištima, muzejima, koncertima), povećanje broja učenika uključenih u sportske aktivnosti u školskoj sportskoj dvorani,uvođenje dodatnih nastavnih grupa za učenike s posebnim interesima, održavanje na istoj razini broja učenika koji ponavljaju razred</t>
  </si>
  <si>
    <t>OSNOVNA ŠKOLA GRAČANI</t>
  </si>
  <si>
    <t>Zakon o odgoju i obrazovanju u osnovnoj i srednjoj školi, Zakon o ustanovama, Statut Škole, Godišnji plan i program rada, Školski kurikulum,Uputama Gradskog ureda za obrazovanje, kulturu i sport KLASA:402-08/17-001/172, Urbroj: 251-10-02-1/013-17-3</t>
  </si>
  <si>
    <t>Prihodi se sastoje od 3 kategorije: opći prihodi i primici koje doznačuje Grad Zagreb te se odnose na sredstva za plaće djelatnika u produženom boravku i sredstva za školsku kuhinju, vlastiti prihodi se odnose na sredstva iz iznajmljivanja prostora Škole i sportske dvorane, prihodi za posebne namjene se odnose na plaće zaposlenih u produženom boravku (uplate roditelja djece prema kriterijima iz Programa javnih potreba u odgoju i osn.obrazovanju) i sredstva od uplata sufinanciranja školske kuhinje.</t>
  </si>
  <si>
    <t>NAZIV USTANOVE: OŠ GRAČANI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</si>
</sst>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6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8.5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MS Sans Serif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17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53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4" fillId="0" borderId="45" xfId="0" applyNumberFormat="1" applyFont="1" applyFill="1" applyBorder="1" applyAlignment="1" applyProtection="1">
      <alignment vertical="top" wrapText="1"/>
    </xf>
    <xf numFmtId="0" fontId="54" fillId="0" borderId="47" xfId="0" applyNumberFormat="1" applyFont="1" applyFill="1" applyBorder="1" applyAlignment="1" applyProtection="1">
      <alignment vertical="top" wrapText="1"/>
    </xf>
    <xf numFmtId="0" fontId="54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54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0" fillId="0" borderId="41" xfId="0" applyNumberFormat="1" applyFont="1" applyFill="1" applyBorder="1" applyAlignment="1" applyProtection="1">
      <alignment vertical="top" wrapText="1"/>
    </xf>
    <xf numFmtId="0" fontId="50" fillId="0" borderId="43" xfId="0" applyNumberFormat="1" applyFont="1" applyFill="1" applyBorder="1" applyAlignment="1" applyProtection="1">
      <alignment vertical="top" wrapText="1"/>
    </xf>
    <xf numFmtId="0" fontId="29" fillId="0" borderId="45" xfId="0" applyNumberFormat="1" applyFont="1" applyFill="1" applyBorder="1" applyAlignment="1" applyProtection="1">
      <alignment vertical="top" wrapText="1"/>
    </xf>
    <xf numFmtId="0" fontId="29" fillId="0" borderId="47" xfId="0" applyNumberFormat="1" applyFont="1" applyFill="1" applyBorder="1" applyAlignment="1" applyProtection="1">
      <alignment vertical="top" wrapText="1"/>
    </xf>
    <xf numFmtId="0" fontId="29" fillId="0" borderId="43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A14" sqref="A14:H14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52"/>
      <c r="B2" s="252"/>
      <c r="C2" s="252"/>
      <c r="D2" s="252"/>
      <c r="E2" s="252"/>
      <c r="F2" s="252"/>
      <c r="G2" s="252"/>
      <c r="H2" s="252"/>
    </row>
    <row r="3" spans="1:10" ht="48" customHeight="1" x14ac:dyDescent="0.2">
      <c r="A3" s="241" t="s">
        <v>18</v>
      </c>
      <c r="B3" s="241"/>
      <c r="C3" s="241"/>
      <c r="D3" s="241"/>
      <c r="E3" s="241"/>
      <c r="F3" s="241"/>
      <c r="G3" s="241"/>
      <c r="H3" s="241"/>
    </row>
    <row r="4" spans="1:10" s="31" customFormat="1" ht="26.25" customHeight="1" x14ac:dyDescent="0.2">
      <c r="A4" s="241" t="s">
        <v>17</v>
      </c>
      <c r="B4" s="241"/>
      <c r="C4" s="241"/>
      <c r="D4" s="241"/>
      <c r="E4" s="241"/>
      <c r="F4" s="241"/>
      <c r="G4" s="253"/>
      <c r="H4" s="253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54" t="s">
        <v>16</v>
      </c>
      <c r="B7" s="239"/>
      <c r="C7" s="239"/>
      <c r="D7" s="239"/>
      <c r="E7" s="255"/>
      <c r="F7" s="13">
        <f>+F8+F9</f>
        <v>1367810</v>
      </c>
      <c r="G7" s="13">
        <f>G8+G9</f>
        <v>1385317</v>
      </c>
      <c r="H7" s="13">
        <f>+H8+H9</f>
        <v>1404849</v>
      </c>
      <c r="I7" s="28"/>
    </row>
    <row r="8" spans="1:10" ht="22.5" customHeight="1" x14ac:dyDescent="0.25">
      <c r="A8" s="236" t="s">
        <v>15</v>
      </c>
      <c r="B8" s="237"/>
      <c r="C8" s="237"/>
      <c r="D8" s="237"/>
      <c r="E8" s="248"/>
      <c r="F8" s="25">
        <v>1367810</v>
      </c>
      <c r="G8" s="25">
        <v>1385317</v>
      </c>
      <c r="H8" s="25">
        <v>1404849</v>
      </c>
    </row>
    <row r="9" spans="1:10" ht="22.5" customHeight="1" x14ac:dyDescent="0.25">
      <c r="A9" s="249" t="s">
        <v>14</v>
      </c>
      <c r="B9" s="248"/>
      <c r="C9" s="248"/>
      <c r="D9" s="248"/>
      <c r="E9" s="248"/>
      <c r="F9" s="25">
        <v>0</v>
      </c>
      <c r="G9" s="25"/>
      <c r="H9" s="25"/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1367810</v>
      </c>
      <c r="G10" s="13">
        <f>+G11+G12</f>
        <v>1385317</v>
      </c>
      <c r="H10" s="13">
        <f>+H11+H12</f>
        <v>1404849</v>
      </c>
    </row>
    <row r="11" spans="1:10" ht="22.5" customHeight="1" x14ac:dyDescent="0.25">
      <c r="A11" s="240" t="s">
        <v>12</v>
      </c>
      <c r="B11" s="237"/>
      <c r="C11" s="237"/>
      <c r="D11" s="237"/>
      <c r="E11" s="250"/>
      <c r="F11" s="25">
        <v>1367810</v>
      </c>
      <c r="G11" s="25">
        <v>1385317</v>
      </c>
      <c r="H11" s="24">
        <v>1404849</v>
      </c>
      <c r="I11" s="3"/>
      <c r="J11" s="3"/>
    </row>
    <row r="12" spans="1:10" ht="22.5" customHeight="1" x14ac:dyDescent="0.25">
      <c r="A12" s="251" t="s">
        <v>11</v>
      </c>
      <c r="B12" s="248"/>
      <c r="C12" s="248"/>
      <c r="D12" s="248"/>
      <c r="E12" s="248"/>
      <c r="F12" s="10">
        <v>0</v>
      </c>
      <c r="G12" s="10"/>
      <c r="H12" s="24"/>
      <c r="I12" s="3"/>
      <c r="J12" s="3"/>
    </row>
    <row r="13" spans="1:10" ht="22.5" customHeight="1" x14ac:dyDescent="0.25">
      <c r="A13" s="238" t="s">
        <v>10</v>
      </c>
      <c r="B13" s="239"/>
      <c r="C13" s="239"/>
      <c r="D13" s="239"/>
      <c r="E13" s="239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41"/>
      <c r="B14" s="234"/>
      <c r="C14" s="234"/>
      <c r="D14" s="234"/>
      <c r="E14" s="234"/>
      <c r="F14" s="235"/>
      <c r="G14" s="235"/>
      <c r="H14" s="235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42" t="s">
        <v>9</v>
      </c>
      <c r="B16" s="243"/>
      <c r="C16" s="243"/>
      <c r="D16" s="243"/>
      <c r="E16" s="244"/>
      <c r="F16" s="23"/>
      <c r="G16" s="23"/>
      <c r="H16" s="22"/>
      <c r="J16" s="3"/>
    </row>
    <row r="17" spans="1:11" ht="34.5" customHeight="1" x14ac:dyDescent="0.25">
      <c r="A17" s="245" t="s">
        <v>8</v>
      </c>
      <c r="B17" s="246"/>
      <c r="C17" s="246"/>
      <c r="D17" s="246"/>
      <c r="E17" s="247"/>
      <c r="F17" s="21">
        <v>0</v>
      </c>
      <c r="G17" s="21">
        <v>0</v>
      </c>
      <c r="H17" s="20">
        <v>0</v>
      </c>
      <c r="J17" s="3"/>
    </row>
    <row r="18" spans="1:11" s="7" customFormat="1" ht="25.5" customHeight="1" x14ac:dyDescent="0.25">
      <c r="A18" s="233"/>
      <c r="B18" s="234"/>
      <c r="C18" s="234"/>
      <c r="D18" s="234"/>
      <c r="E18" s="234"/>
      <c r="F18" s="235"/>
      <c r="G18" s="235"/>
      <c r="H18" s="235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36" t="s">
        <v>4</v>
      </c>
      <c r="B20" s="237"/>
      <c r="C20" s="237"/>
      <c r="D20" s="237"/>
      <c r="E20" s="237"/>
      <c r="F20" s="10">
        <v>0</v>
      </c>
      <c r="G20" s="10">
        <v>0</v>
      </c>
      <c r="H20" s="10">
        <v>0</v>
      </c>
      <c r="J20" s="11"/>
    </row>
    <row r="21" spans="1:11" s="7" customFormat="1" ht="33.75" customHeight="1" x14ac:dyDescent="0.25">
      <c r="A21" s="236" t="s">
        <v>3</v>
      </c>
      <c r="B21" s="237"/>
      <c r="C21" s="237"/>
      <c r="D21" s="237"/>
      <c r="E21" s="237"/>
      <c r="F21" s="10">
        <v>0</v>
      </c>
      <c r="G21" s="10">
        <v>0</v>
      </c>
      <c r="H21" s="10">
        <v>0</v>
      </c>
    </row>
    <row r="22" spans="1:11" s="7" customFormat="1" ht="22.5" customHeight="1" x14ac:dyDescent="0.25">
      <c r="A22" s="238" t="s">
        <v>2</v>
      </c>
      <c r="B22" s="239"/>
      <c r="C22" s="239"/>
      <c r="D22" s="239"/>
      <c r="E22" s="239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33"/>
      <c r="B23" s="234"/>
      <c r="C23" s="234"/>
      <c r="D23" s="234"/>
      <c r="E23" s="234"/>
      <c r="F23" s="235"/>
      <c r="G23" s="235"/>
      <c r="H23" s="235"/>
    </row>
    <row r="24" spans="1:11" s="7" customFormat="1" ht="22.5" customHeight="1" x14ac:dyDescent="0.25">
      <c r="A24" s="240" t="s">
        <v>1</v>
      </c>
      <c r="B24" s="237"/>
      <c r="C24" s="237"/>
      <c r="D24" s="237"/>
      <c r="E24" s="237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31" t="s">
        <v>0</v>
      </c>
      <c r="B26" s="232"/>
      <c r="C26" s="232"/>
      <c r="D26" s="232"/>
      <c r="E26" s="232"/>
      <c r="F26" s="232"/>
      <c r="G26" s="232"/>
      <c r="H26" s="232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27" zoomScaleNormal="100" zoomScaleSheetLayoutView="100" workbookViewId="0">
      <selection activeCell="D28" sqref="D28:F28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454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8" t="s">
        <v>20</v>
      </c>
      <c r="C4" s="258"/>
      <c r="D4" s="258"/>
      <c r="E4" s="258"/>
      <c r="F4" s="259"/>
    </row>
    <row r="5" spans="1:6" ht="15.75" x14ac:dyDescent="0.25">
      <c r="B5" s="258"/>
      <c r="C5" s="258"/>
      <c r="D5" s="258"/>
      <c r="E5" s="258"/>
      <c r="F5" s="259"/>
    </row>
    <row r="6" spans="1:6" ht="20.45" customHeight="1" x14ac:dyDescent="0.2">
      <c r="B6" s="260" t="s">
        <v>21</v>
      </c>
      <c r="C6" s="261"/>
      <c r="D6" s="261"/>
      <c r="E6" s="261"/>
      <c r="F6" s="261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189963</v>
      </c>
      <c r="E8" s="41">
        <f>E9+E33+E62+E72+E82+E79</f>
        <v>192395</v>
      </c>
      <c r="F8" s="41">
        <f>F9+F33+F62+F72+F82+F79</f>
        <v>195107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12563</v>
      </c>
      <c r="E33" s="41">
        <f>E34+E42+E47+E55</f>
        <v>12724</v>
      </c>
      <c r="F33" s="41">
        <f>F34+F42+F47+F55</f>
        <v>12903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12563</v>
      </c>
      <c r="E42" s="41">
        <f>SUM(E43:E46)</f>
        <v>12724</v>
      </c>
      <c r="F42" s="41">
        <f>SUM(F43:F46)</f>
        <v>12903</v>
      </c>
    </row>
    <row r="43" spans="1:6" ht="20.100000000000001" customHeight="1" x14ac:dyDescent="0.2">
      <c r="B43" s="43">
        <v>6422</v>
      </c>
      <c r="C43" s="44" t="s">
        <v>70</v>
      </c>
      <c r="D43" s="45">
        <v>12563</v>
      </c>
      <c r="E43" s="45">
        <v>12724</v>
      </c>
      <c r="F43" s="45">
        <v>12903</v>
      </c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177400</v>
      </c>
      <c r="E62" s="41">
        <f>E63+E68</f>
        <v>179671</v>
      </c>
      <c r="F62" s="41">
        <f>F63+F68</f>
        <v>182204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177400</v>
      </c>
      <c r="E68" s="41">
        <f>SUM(E69:E71)</f>
        <v>179671</v>
      </c>
      <c r="F68" s="41">
        <f>SUM(F69:F71)</f>
        <v>182204</v>
      </c>
    </row>
    <row r="69" spans="1:6" ht="20.100000000000001" customHeight="1" x14ac:dyDescent="0.2">
      <c r="B69" s="43">
        <v>6526</v>
      </c>
      <c r="C69" s="44" t="s">
        <v>105</v>
      </c>
      <c r="D69" s="45">
        <v>177400</v>
      </c>
      <c r="E69" s="45">
        <v>179671</v>
      </c>
      <c r="F69" s="45">
        <v>182204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0</v>
      </c>
      <c r="E72" s="41">
        <f>E73+E76</f>
        <v>0</v>
      </c>
      <c r="F72" s="41">
        <f>F73+F76</f>
        <v>0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0</v>
      </c>
      <c r="E73" s="41">
        <f>SUM(E74:E75)</f>
        <v>0</v>
      </c>
      <c r="F73" s="41">
        <f>SUM(F74:F75)</f>
        <v>0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/>
      <c r="E75" s="45"/>
      <c r="F75" s="45"/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/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6" t="s">
        <v>186</v>
      </c>
      <c r="C133" s="257"/>
      <c r="D133" s="41">
        <f>D113+D85+D8</f>
        <v>189963</v>
      </c>
      <c r="E133" s="41">
        <f>E113+E85+E8</f>
        <v>192395</v>
      </c>
      <c r="F133" s="41">
        <f>F113+F85+F8</f>
        <v>195107</v>
      </c>
      <c r="I133" s="50"/>
    </row>
    <row r="134" spans="1:9" ht="25.15" customHeight="1" x14ac:dyDescent="0.2">
      <c r="A134" s="42" t="s">
        <v>187</v>
      </c>
      <c r="B134" s="256" t="s">
        <v>188</v>
      </c>
      <c r="C134" s="257"/>
      <c r="D134" s="55"/>
      <c r="E134" s="55"/>
      <c r="F134" s="55"/>
      <c r="I134" s="50"/>
    </row>
    <row r="135" spans="1:9" ht="20.45" customHeight="1" x14ac:dyDescent="0.2">
      <c r="B135" s="260" t="s">
        <v>189</v>
      </c>
      <c r="C135" s="261"/>
      <c r="D135" s="261"/>
      <c r="E135" s="261"/>
      <c r="F135" s="261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1177847</v>
      </c>
      <c r="E136" s="41">
        <f t="shared" ref="E136:F136" si="3">SUM(E137)</f>
        <v>1192922</v>
      </c>
      <c r="F136" s="41">
        <f t="shared" si="3"/>
        <v>1209742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1177847</v>
      </c>
      <c r="E137" s="41">
        <f t="shared" ref="E137:F137" si="4">SUM(E138:E140)</f>
        <v>1192922</v>
      </c>
      <c r="F137" s="41">
        <f t="shared" si="4"/>
        <v>1209742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1177847</v>
      </c>
      <c r="E138" s="45">
        <v>1192922</v>
      </c>
      <c r="F138" s="45">
        <v>1209742</v>
      </c>
    </row>
    <row r="139" spans="1:9" ht="20.100000000000001" customHeight="1" x14ac:dyDescent="0.2">
      <c r="B139" s="43" t="s">
        <v>195</v>
      </c>
      <c r="C139" s="48" t="s">
        <v>196</v>
      </c>
      <c r="D139" s="45"/>
      <c r="E139" s="45"/>
      <c r="F139" s="45"/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6" t="s">
        <v>199</v>
      </c>
      <c r="C141" s="257"/>
      <c r="D141" s="41">
        <f>D136</f>
        <v>1177847</v>
      </c>
      <c r="E141" s="41">
        <f t="shared" ref="E141:F141" si="5">E136</f>
        <v>1192922</v>
      </c>
      <c r="F141" s="41">
        <f t="shared" si="5"/>
        <v>1209742</v>
      </c>
      <c r="I141" s="50"/>
    </row>
    <row r="142" spans="1:9" ht="25.15" customHeight="1" x14ac:dyDescent="0.2">
      <c r="B142" s="256" t="s">
        <v>200</v>
      </c>
      <c r="C142" s="257"/>
      <c r="D142" s="41">
        <f>D133+D141</f>
        <v>1367810</v>
      </c>
      <c r="E142" s="41">
        <f t="shared" ref="E142:F142" si="6">E133+E141</f>
        <v>1385317</v>
      </c>
      <c r="F142" s="41">
        <f t="shared" si="6"/>
        <v>1404849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topLeftCell="A104" zoomScale="60" zoomScaleNormal="82" workbookViewId="0">
      <selection activeCell="E150" sqref="E150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70" t="s">
        <v>424</v>
      </c>
      <c r="N1" s="270"/>
      <c r="O1" s="159"/>
      <c r="P1" s="158"/>
      <c r="Q1" s="158"/>
    </row>
    <row r="2" spans="1:80" s="62" customFormat="1" ht="21" customHeight="1" x14ac:dyDescent="0.25">
      <c r="A2" s="271" t="s">
        <v>201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72" t="s">
        <v>202</v>
      </c>
      <c r="B10" s="274" t="s">
        <v>203</v>
      </c>
      <c r="C10" s="276" t="s">
        <v>204</v>
      </c>
      <c r="D10" s="268" t="s">
        <v>205</v>
      </c>
      <c r="E10" s="268" t="s">
        <v>206</v>
      </c>
      <c r="F10" s="268" t="s">
        <v>207</v>
      </c>
      <c r="G10" s="264" t="s">
        <v>208</v>
      </c>
      <c r="H10" s="264" t="s">
        <v>209</v>
      </c>
      <c r="I10" s="264" t="s">
        <v>210</v>
      </c>
      <c r="J10" s="264" t="s">
        <v>211</v>
      </c>
      <c r="K10" s="264" t="s">
        <v>428</v>
      </c>
      <c r="L10" s="264" t="s">
        <v>212</v>
      </c>
      <c r="M10" s="264" t="s">
        <v>213</v>
      </c>
      <c r="N10" s="264" t="s">
        <v>214</v>
      </c>
      <c r="O10" s="264" t="s">
        <v>215</v>
      </c>
      <c r="P10" s="268" t="s">
        <v>216</v>
      </c>
      <c r="Q10" s="262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73"/>
      <c r="B11" s="275"/>
      <c r="C11" s="277"/>
      <c r="D11" s="269"/>
      <c r="E11" s="269"/>
      <c r="F11" s="269"/>
      <c r="G11" s="265"/>
      <c r="H11" s="265"/>
      <c r="I11" s="265"/>
      <c r="J11" s="265"/>
      <c r="K11" s="265"/>
      <c r="L11" s="265"/>
      <c r="M11" s="265"/>
      <c r="N11" s="265"/>
      <c r="O11" s="265"/>
      <c r="P11" s="269"/>
      <c r="Q11" s="263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1367810</v>
      </c>
      <c r="E14" s="198">
        <f>E15</f>
        <v>1177847</v>
      </c>
      <c r="F14" s="198">
        <f>F15</f>
        <v>189963</v>
      </c>
      <c r="G14" s="198">
        <f t="shared" ref="G14:Q14" si="0">G15</f>
        <v>0</v>
      </c>
      <c r="H14" s="198">
        <f t="shared" si="0"/>
        <v>12563</v>
      </c>
      <c r="I14" s="198">
        <f t="shared" si="0"/>
        <v>177400</v>
      </c>
      <c r="J14" s="198">
        <f t="shared" si="0"/>
        <v>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1385317</v>
      </c>
      <c r="Q14" s="199">
        <f t="shared" si="0"/>
        <v>1404849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1367810</v>
      </c>
      <c r="E15" s="203">
        <f t="shared" si="1"/>
        <v>1177847</v>
      </c>
      <c r="F15" s="203">
        <f t="shared" si="1"/>
        <v>189963</v>
      </c>
      <c r="G15" s="203">
        <f t="shared" si="1"/>
        <v>0</v>
      </c>
      <c r="H15" s="203">
        <f t="shared" si="1"/>
        <v>12563</v>
      </c>
      <c r="I15" s="203">
        <f t="shared" si="1"/>
        <v>177400</v>
      </c>
      <c r="J15" s="203">
        <f t="shared" si="1"/>
        <v>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1385317</v>
      </c>
      <c r="Q15" s="204">
        <f t="shared" si="1"/>
        <v>1404849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66" t="s">
        <v>358</v>
      </c>
      <c r="B16" s="267"/>
      <c r="C16" s="267"/>
      <c r="D16" s="178">
        <f t="shared" ref="D16:E16" si="2">D17+D56</f>
        <v>512129</v>
      </c>
      <c r="E16" s="178">
        <f t="shared" si="2"/>
        <v>499566</v>
      </c>
      <c r="F16" s="178">
        <f>F17+F56</f>
        <v>12563</v>
      </c>
      <c r="G16" s="178">
        <f t="shared" ref="G16:Q16" si="3">G17+G56</f>
        <v>0</v>
      </c>
      <c r="H16" s="178">
        <f t="shared" si="3"/>
        <v>12563</v>
      </c>
      <c r="I16" s="178">
        <f t="shared" si="3"/>
        <v>0</v>
      </c>
      <c r="J16" s="178">
        <f t="shared" si="3"/>
        <v>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518778</v>
      </c>
      <c r="Q16" s="179">
        <f t="shared" si="3"/>
        <v>526093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8" t="s">
        <v>359</v>
      </c>
      <c r="B17" s="279"/>
      <c r="C17" s="280"/>
      <c r="D17" s="190">
        <f>D18</f>
        <v>505566</v>
      </c>
      <c r="E17" s="190">
        <f>E18</f>
        <v>499566</v>
      </c>
      <c r="F17" s="190">
        <f>F18</f>
        <v>6000</v>
      </c>
      <c r="G17" s="190">
        <f t="shared" ref="G17:Q17" si="4">G18</f>
        <v>0</v>
      </c>
      <c r="H17" s="190">
        <f t="shared" si="4"/>
        <v>6000</v>
      </c>
      <c r="I17" s="190">
        <f t="shared" si="4"/>
        <v>0</v>
      </c>
      <c r="J17" s="190">
        <f t="shared" si="4"/>
        <v>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512040</v>
      </c>
      <c r="Q17" s="191">
        <f t="shared" si="4"/>
        <v>519260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505566</v>
      </c>
      <c r="E18" s="180">
        <f>E19+E48+E53</f>
        <v>499566</v>
      </c>
      <c r="F18" s="180">
        <f>F19+F48+F53</f>
        <v>6000</v>
      </c>
      <c r="G18" s="180">
        <f t="shared" ref="G18:O18" si="5">G19+G48+G53</f>
        <v>0</v>
      </c>
      <c r="H18" s="180">
        <f t="shared" si="5"/>
        <v>6000</v>
      </c>
      <c r="I18" s="180">
        <f t="shared" si="5"/>
        <v>0</v>
      </c>
      <c r="J18" s="180">
        <f t="shared" si="5"/>
        <v>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512040</v>
      </c>
      <c r="Q18" s="181">
        <f t="shared" ref="Q18" si="7">Q19+Q48+Q53</f>
        <v>519260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501206</v>
      </c>
      <c r="E19" s="180">
        <f t="shared" si="8"/>
        <v>495206</v>
      </c>
      <c r="F19" s="180">
        <f>F20+F24+F30+F40+F42</f>
        <v>6000</v>
      </c>
      <c r="G19" s="180">
        <f t="shared" ref="G19:Q19" si="9">G20+G24+G30+G40+G42</f>
        <v>0</v>
      </c>
      <c r="H19" s="180">
        <f t="shared" si="9"/>
        <v>6000</v>
      </c>
      <c r="I19" s="180">
        <f t="shared" si="9"/>
        <v>0</v>
      </c>
      <c r="J19" s="180">
        <f t="shared" si="9"/>
        <v>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507624</v>
      </c>
      <c r="Q19" s="180">
        <f t="shared" si="9"/>
        <v>514782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35187</v>
      </c>
      <c r="E20" s="180">
        <f>SUM(E21:E23)</f>
        <v>35187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35637</v>
      </c>
      <c r="Q20" s="181">
        <f t="shared" ref="Q20" si="12">SUM(Q21:Q23)</f>
        <v>36139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17438</v>
      </c>
      <c r="E21" s="183">
        <v>17438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17661</v>
      </c>
      <c r="Q21" s="183">
        <v>17910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17749</v>
      </c>
      <c r="E22" s="183">
        <v>17749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17976</v>
      </c>
      <c r="Q22" s="183">
        <v>18229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0</v>
      </c>
      <c r="E23" s="183">
        <v>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v>0</v>
      </c>
      <c r="Q23" s="183">
        <v>0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259456</v>
      </c>
      <c r="E24" s="180">
        <f>SUM(E25:E29)</f>
        <v>259456</v>
      </c>
      <c r="F24" s="180">
        <f>SUM(F25:F29)</f>
        <v>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262777</v>
      </c>
      <c r="Q24" s="181">
        <f t="shared" ref="Q24" si="17">SUM(Q25:Q29)</f>
        <v>266482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38193</v>
      </c>
      <c r="E25" s="184">
        <v>38193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38682</v>
      </c>
      <c r="Q25" s="155">
        <v>39227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108296</v>
      </c>
      <c r="E26" s="184">
        <v>108296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109682</v>
      </c>
      <c r="Q26" s="155">
        <v>111229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47833</v>
      </c>
      <c r="E27" s="184">
        <v>47833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48445</v>
      </c>
      <c r="Q27" s="155">
        <v>49128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45672</v>
      </c>
      <c r="E28" s="184">
        <v>45672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46257</v>
      </c>
      <c r="Q28" s="155">
        <v>46909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19462</v>
      </c>
      <c r="E29" s="184">
        <v>19462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19711</v>
      </c>
      <c r="Q29" s="155">
        <v>19989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187532</v>
      </c>
      <c r="E30" s="185">
        <f>SUM(E31:E39)</f>
        <v>187532</v>
      </c>
      <c r="F30" s="185">
        <f>SUM(F31:F39)</f>
        <v>0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0</v>
      </c>
      <c r="J30" s="185">
        <f t="shared" si="18"/>
        <v>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189935</v>
      </c>
      <c r="Q30" s="186">
        <f t="shared" si="19"/>
        <v>192614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28342</v>
      </c>
      <c r="E31" s="184">
        <v>28342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28705</v>
      </c>
      <c r="Q31" s="155">
        <v>29110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63705</v>
      </c>
      <c r="E32" s="184">
        <v>63705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64520</v>
      </c>
      <c r="Q32" s="155">
        <v>65430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2315</v>
      </c>
      <c r="E33" s="184">
        <v>2315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2348</v>
      </c>
      <c r="Q33" s="155">
        <v>2381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50723</v>
      </c>
      <c r="E34" s="184">
        <v>50723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51372</v>
      </c>
      <c r="Q34" s="155">
        <v>52096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10000</v>
      </c>
      <c r="E35" s="184">
        <v>10000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10128</v>
      </c>
      <c r="Q35" s="155">
        <v>10271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8317</v>
      </c>
      <c r="E36" s="184">
        <v>8317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8423</v>
      </c>
      <c r="Q36" s="155">
        <v>8542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6378</v>
      </c>
      <c r="E37" s="184">
        <v>6378</v>
      </c>
      <c r="F37" s="182">
        <f t="shared" si="20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v>6460</v>
      </c>
      <c r="Q37" s="155">
        <v>6551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14683</v>
      </c>
      <c r="E38" s="184">
        <v>14683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14871</v>
      </c>
      <c r="Q38" s="155">
        <v>15081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3069</v>
      </c>
      <c r="E39" s="184">
        <v>3069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3108</v>
      </c>
      <c r="Q39" s="155">
        <v>3152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>
        <v>0</v>
      </c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>
        <v>0</v>
      </c>
      <c r="Q41" s="155">
        <v>0</v>
      </c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19031</v>
      </c>
      <c r="E42" s="185">
        <f>SUM(E43:E47)</f>
        <v>13031</v>
      </c>
      <c r="F42" s="185">
        <f>SUM(F43:F47)</f>
        <v>6000</v>
      </c>
      <c r="G42" s="185">
        <f t="shared" ref="G42:Q42" si="22">SUM(G43:G47)</f>
        <v>0</v>
      </c>
      <c r="H42" s="185">
        <f t="shared" si="22"/>
        <v>6000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19275</v>
      </c>
      <c r="Q42" s="186">
        <f t="shared" si="22"/>
        <v>19547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2504</v>
      </c>
      <c r="E43" s="184">
        <v>2504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2536</v>
      </c>
      <c r="Q43" s="155">
        <v>2572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8664</v>
      </c>
      <c r="E44" s="184">
        <v>2664</v>
      </c>
      <c r="F44" s="182">
        <f t="shared" si="23"/>
        <v>6000</v>
      </c>
      <c r="G44" s="155"/>
      <c r="H44" s="155">
        <v>6000</v>
      </c>
      <c r="I44" s="155"/>
      <c r="J44" s="155"/>
      <c r="K44" s="155"/>
      <c r="L44" s="155"/>
      <c r="M44" s="155"/>
      <c r="N44" s="155"/>
      <c r="O44" s="155"/>
      <c r="P44" s="155">
        <v>8775</v>
      </c>
      <c r="Q44" s="155">
        <v>8899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1533</v>
      </c>
      <c r="E45" s="184">
        <v>1533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1553</v>
      </c>
      <c r="Q45" s="155">
        <v>1575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1330</v>
      </c>
      <c r="E46" s="184">
        <v>1330</v>
      </c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v>1347</v>
      </c>
      <c r="Q46" s="155">
        <v>1366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5000</v>
      </c>
      <c r="E47" s="184">
        <v>5000</v>
      </c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5064</v>
      </c>
      <c r="Q47" s="155">
        <v>5135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4360</v>
      </c>
      <c r="E48" s="185">
        <f>E49</f>
        <v>4360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4416</v>
      </c>
      <c r="Q48" s="186">
        <f t="shared" si="24"/>
        <v>4478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4360</v>
      </c>
      <c r="E49" s="185">
        <f>SUM(E50:E52)</f>
        <v>4360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4416</v>
      </c>
      <c r="Q49" s="186">
        <f t="shared" si="25"/>
        <v>4478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3633</v>
      </c>
      <c r="E50" s="184">
        <v>3633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3680</v>
      </c>
      <c r="Q50" s="155">
        <v>3732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26"/>
        <v>727</v>
      </c>
      <c r="E51" s="184">
        <v>727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736</v>
      </c>
      <c r="Q51" s="155">
        <v>746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>
        <v>0</v>
      </c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>
        <v>0</v>
      </c>
      <c r="Q52" s="155">
        <v>0</v>
      </c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>
        <v>0</v>
      </c>
      <c r="Q55" s="187">
        <v>0</v>
      </c>
      <c r="R55" s="84"/>
      <c r="S55" s="176"/>
      <c r="T55" s="145"/>
      <c r="V55" s="192"/>
      <c r="W55" s="145"/>
    </row>
    <row r="56" spans="1:80" s="78" customFormat="1" ht="39" customHeight="1" x14ac:dyDescent="0.25">
      <c r="A56" s="281" t="s">
        <v>363</v>
      </c>
      <c r="B56" s="282"/>
      <c r="C56" s="283"/>
      <c r="D56" s="188">
        <f>D57</f>
        <v>6563</v>
      </c>
      <c r="E56" s="188">
        <f>E57</f>
        <v>0</v>
      </c>
      <c r="F56" s="188">
        <f>F57</f>
        <v>6563</v>
      </c>
      <c r="G56" s="188">
        <f t="shared" ref="G56:Q56" si="31">G57</f>
        <v>0</v>
      </c>
      <c r="H56" s="188">
        <f t="shared" si="31"/>
        <v>6563</v>
      </c>
      <c r="I56" s="188">
        <f t="shared" si="31"/>
        <v>0</v>
      </c>
      <c r="J56" s="188">
        <f t="shared" si="31"/>
        <v>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6738</v>
      </c>
      <c r="Q56" s="189">
        <f t="shared" si="31"/>
        <v>6833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6563</v>
      </c>
      <c r="E57" s="185">
        <f>E58+E61</f>
        <v>0</v>
      </c>
      <c r="F57" s="185">
        <f>F58+F61</f>
        <v>6563</v>
      </c>
      <c r="G57" s="185">
        <f t="shared" ref="G57:Q57" si="32">G58+G61</f>
        <v>0</v>
      </c>
      <c r="H57" s="185">
        <f t="shared" si="32"/>
        <v>6563</v>
      </c>
      <c r="I57" s="185">
        <f t="shared" si="32"/>
        <v>0</v>
      </c>
      <c r="J57" s="185">
        <f t="shared" si="32"/>
        <v>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6738</v>
      </c>
      <c r="Q57" s="186">
        <f t="shared" si="32"/>
        <v>6833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6563</v>
      </c>
      <c r="E61" s="185">
        <f>E62+E64+E70</f>
        <v>0</v>
      </c>
      <c r="F61" s="185">
        <f>F62+F64+F70</f>
        <v>6563</v>
      </c>
      <c r="G61" s="185">
        <f t="shared" ref="G61:Q61" si="36">G62+G64+G70</f>
        <v>0</v>
      </c>
      <c r="H61" s="185">
        <f t="shared" si="36"/>
        <v>6563</v>
      </c>
      <c r="I61" s="185">
        <f t="shared" si="36"/>
        <v>0</v>
      </c>
      <c r="J61" s="185">
        <f t="shared" si="36"/>
        <v>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6738</v>
      </c>
      <c r="Q61" s="186">
        <f t="shared" si="36"/>
        <v>6833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0</v>
      </c>
      <c r="Q62" s="186">
        <f t="shared" si="37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39">SUM(D65:D69)</f>
        <v>6563</v>
      </c>
      <c r="E64" s="185">
        <f t="shared" si="39"/>
        <v>0</v>
      </c>
      <c r="F64" s="185">
        <f>SUM(F65:F69)</f>
        <v>6563</v>
      </c>
      <c r="G64" s="185">
        <f t="shared" ref="G64:Q64" si="40">SUM(G65:G69)</f>
        <v>0</v>
      </c>
      <c r="H64" s="185">
        <f t="shared" si="40"/>
        <v>6563</v>
      </c>
      <c r="I64" s="185">
        <f t="shared" si="40"/>
        <v>0</v>
      </c>
      <c r="J64" s="185">
        <f t="shared" si="40"/>
        <v>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6738</v>
      </c>
      <c r="Q64" s="185">
        <f t="shared" si="40"/>
        <v>6833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38"/>
        <v>6563</v>
      </c>
      <c r="E65" s="184"/>
      <c r="F65" s="182">
        <f t="shared" ref="F65:F69" si="41">SUM(G65:N65)</f>
        <v>6563</v>
      </c>
      <c r="G65" s="155"/>
      <c r="H65" s="155">
        <v>6563</v>
      </c>
      <c r="I65" s="155"/>
      <c r="J65" s="155"/>
      <c r="K65" s="155"/>
      <c r="L65" s="155"/>
      <c r="M65" s="155"/>
      <c r="N65" s="155"/>
      <c r="O65" s="155"/>
      <c r="P65" s="155">
        <v>6738</v>
      </c>
      <c r="Q65" s="155">
        <v>6833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v>0</v>
      </c>
      <c r="Q66" s="155">
        <v>0</v>
      </c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>
        <v>0</v>
      </c>
      <c r="Q67" s="155">
        <v>0</v>
      </c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v>0</v>
      </c>
      <c r="Q68" s="155">
        <v>0</v>
      </c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38"/>
        <v>0</v>
      </c>
      <c r="E69" s="184"/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0</v>
      </c>
      <c r="Q69" s="155">
        <v>0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>
        <v>0</v>
      </c>
      <c r="Q71" s="210">
        <v>0</v>
      </c>
      <c r="R71" s="84"/>
      <c r="S71" s="176"/>
      <c r="T71" s="145"/>
      <c r="V71" s="192"/>
      <c r="W71" s="145"/>
    </row>
    <row r="72" spans="1:80" s="79" customFormat="1" ht="43.5" customHeight="1" x14ac:dyDescent="0.25">
      <c r="A72" s="284" t="s">
        <v>364</v>
      </c>
      <c r="B72" s="285"/>
      <c r="C72" s="286"/>
      <c r="D72" s="214">
        <f t="shared" ref="D72:Q72" si="43">D73+D89+D93+D97+D101+D105+D111+D115+D119+D123+D130+D146</f>
        <v>855681</v>
      </c>
      <c r="E72" s="214">
        <f t="shared" si="43"/>
        <v>678281</v>
      </c>
      <c r="F72" s="214">
        <f t="shared" si="43"/>
        <v>177400</v>
      </c>
      <c r="G72" s="214">
        <f t="shared" si="43"/>
        <v>0</v>
      </c>
      <c r="H72" s="214">
        <f t="shared" si="43"/>
        <v>0</v>
      </c>
      <c r="I72" s="214">
        <f t="shared" si="43"/>
        <v>177400</v>
      </c>
      <c r="J72" s="214">
        <f t="shared" si="43"/>
        <v>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866539</v>
      </c>
      <c r="Q72" s="215">
        <f t="shared" si="43"/>
        <v>878756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87" t="s">
        <v>365</v>
      </c>
      <c r="B73" s="288"/>
      <c r="C73" s="289"/>
      <c r="D73" s="188">
        <f>D74</f>
        <v>429341</v>
      </c>
      <c r="E73" s="188">
        <f>E74</f>
        <v>251941</v>
      </c>
      <c r="F73" s="188">
        <f>F74</f>
        <v>177400</v>
      </c>
      <c r="G73" s="188">
        <f t="shared" ref="G73:Q73" si="44">G74</f>
        <v>0</v>
      </c>
      <c r="H73" s="188">
        <f t="shared" si="44"/>
        <v>0</v>
      </c>
      <c r="I73" s="188">
        <f t="shared" si="44"/>
        <v>177400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434836</v>
      </c>
      <c r="Q73" s="189">
        <f t="shared" si="44"/>
        <v>440967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429341</v>
      </c>
      <c r="E74" s="185">
        <f>E75+E83+E86</f>
        <v>251941</v>
      </c>
      <c r="F74" s="185">
        <f>F75+F83+F86</f>
        <v>177400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177400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434836</v>
      </c>
      <c r="Q74" s="186">
        <f t="shared" si="45"/>
        <v>440967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422125</v>
      </c>
      <c r="E75" s="185">
        <f>E76+E78+E80</f>
        <v>244725</v>
      </c>
      <c r="F75" s="185">
        <f>F76+F78+F80</f>
        <v>177400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177400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427528</v>
      </c>
      <c r="Q75" s="186">
        <f t="shared" si="46"/>
        <v>433556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360031</v>
      </c>
      <c r="E76" s="185">
        <f>E77</f>
        <v>182631</v>
      </c>
      <c r="F76" s="185">
        <f>F77</f>
        <v>177400</v>
      </c>
      <c r="G76" s="185">
        <f t="shared" ref="G76:Q76" si="47">G77</f>
        <v>0</v>
      </c>
      <c r="H76" s="185">
        <f t="shared" si="47"/>
        <v>0</v>
      </c>
      <c r="I76" s="185">
        <f t="shared" si="47"/>
        <v>177400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364639</v>
      </c>
      <c r="Q76" s="186">
        <f t="shared" si="47"/>
        <v>369780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48">E77+F77</f>
        <v>360031</v>
      </c>
      <c r="E77" s="184">
        <v>182631</v>
      </c>
      <c r="F77" s="182">
        <f>SUM(G77:N77)</f>
        <v>177400</v>
      </c>
      <c r="G77" s="184"/>
      <c r="H77" s="184"/>
      <c r="I77" s="184">
        <v>177400</v>
      </c>
      <c r="J77" s="184"/>
      <c r="K77" s="184"/>
      <c r="L77" s="184"/>
      <c r="M77" s="184"/>
      <c r="N77" s="184"/>
      <c r="O77" s="184"/>
      <c r="P77" s="184">
        <v>364639</v>
      </c>
      <c r="Q77" s="187">
        <v>369780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49">D79</f>
        <v>27676</v>
      </c>
      <c r="E78" s="185">
        <f t="shared" si="49"/>
        <v>27676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28030</v>
      </c>
      <c r="Q78" s="186">
        <f t="shared" si="50"/>
        <v>28425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51">E79+F79</f>
        <v>27676</v>
      </c>
      <c r="E79" s="184">
        <v>27676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28030</v>
      </c>
      <c r="Q79" s="155">
        <v>28425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52">D81+D82</f>
        <v>34418</v>
      </c>
      <c r="E80" s="185">
        <f t="shared" si="52"/>
        <v>34418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34859</v>
      </c>
      <c r="Q80" s="186">
        <f t="shared" si="53"/>
        <v>35351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31016</v>
      </c>
      <c r="E81" s="184">
        <v>31016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31413</v>
      </c>
      <c r="Q81" s="155">
        <v>31856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54"/>
        <v>3402</v>
      </c>
      <c r="E82" s="184">
        <v>3402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3446</v>
      </c>
      <c r="Q82" s="155">
        <v>3495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55">D84</f>
        <v>7216</v>
      </c>
      <c r="E83" s="185">
        <f t="shared" si="55"/>
        <v>7216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7308</v>
      </c>
      <c r="Q83" s="186">
        <f t="shared" ref="Q83" si="66">Q84</f>
        <v>7411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55"/>
        <v>7216</v>
      </c>
      <c r="E84" s="185">
        <f t="shared" si="55"/>
        <v>7216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7308</v>
      </c>
      <c r="Q84" s="186">
        <f t="shared" ref="Q84" si="77">Q85</f>
        <v>7411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78">E85+F85</f>
        <v>7216</v>
      </c>
      <c r="E85" s="184">
        <v>7216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7308</v>
      </c>
      <c r="Q85" s="155">
        <v>7411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90" t="s">
        <v>368</v>
      </c>
      <c r="B89" s="291"/>
      <c r="C89" s="292"/>
      <c r="D89" s="188">
        <f t="shared" ref="D89:F91" si="91">D90</f>
        <v>115000</v>
      </c>
      <c r="E89" s="188">
        <f t="shared" si="91"/>
        <v>115000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116472</v>
      </c>
      <c r="Q89" s="189">
        <f t="shared" si="92"/>
        <v>118114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91"/>
        <v>115000</v>
      </c>
      <c r="E90" s="185">
        <f t="shared" si="91"/>
        <v>115000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116472</v>
      </c>
      <c r="Q90" s="186">
        <f t="shared" si="93"/>
        <v>118114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91"/>
        <v>115000</v>
      </c>
      <c r="E91" s="185">
        <f t="shared" si="91"/>
        <v>115000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116472</v>
      </c>
      <c r="Q91" s="186">
        <f t="shared" si="93"/>
        <v>118114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94">E92+F92</f>
        <v>115000</v>
      </c>
      <c r="E92" s="184">
        <v>115000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116472</v>
      </c>
      <c r="Q92" s="184">
        <v>118114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81" t="s">
        <v>369</v>
      </c>
      <c r="B93" s="282"/>
      <c r="C93" s="283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>
        <v>0</v>
      </c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>
        <v>0</v>
      </c>
      <c r="Q96" s="155">
        <v>0</v>
      </c>
      <c r="R96" s="84"/>
      <c r="S96" s="176"/>
      <c r="T96" s="145"/>
      <c r="V96" s="192"/>
      <c r="W96" s="145"/>
    </row>
    <row r="97" spans="1:80" s="150" customFormat="1" ht="27" customHeight="1" x14ac:dyDescent="0.25">
      <c r="A97" s="287" t="s">
        <v>370</v>
      </c>
      <c r="B97" s="288"/>
      <c r="C97" s="289"/>
      <c r="D97" s="188">
        <f t="shared" ref="D97:F99" si="99">D98</f>
        <v>103773</v>
      </c>
      <c r="E97" s="188">
        <f t="shared" si="99"/>
        <v>103773</v>
      </c>
      <c r="F97" s="188">
        <f t="shared" si="99"/>
        <v>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105101</v>
      </c>
      <c r="Q97" s="189">
        <f t="shared" si="100"/>
        <v>106582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99"/>
        <v>103773</v>
      </c>
      <c r="E98" s="185">
        <f t="shared" si="99"/>
        <v>103773</v>
      </c>
      <c r="F98" s="185">
        <f t="shared" si="99"/>
        <v>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105101</v>
      </c>
      <c r="Q98" s="186">
        <f t="shared" si="101"/>
        <v>106582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99"/>
        <v>103773</v>
      </c>
      <c r="E99" s="185">
        <f t="shared" si="99"/>
        <v>103773</v>
      </c>
      <c r="F99" s="185">
        <f t="shared" si="99"/>
        <v>0</v>
      </c>
      <c r="G99" s="185">
        <f t="shared" si="101"/>
        <v>0</v>
      </c>
      <c r="H99" s="185">
        <f t="shared" si="101"/>
        <v>0</v>
      </c>
      <c r="I99" s="185">
        <f t="shared" si="101"/>
        <v>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105101</v>
      </c>
      <c r="Q99" s="186">
        <f t="shared" si="101"/>
        <v>106582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103773</v>
      </c>
      <c r="E100" s="184">
        <v>103773</v>
      </c>
      <c r="F100" s="182">
        <f>SUM(G100:N100)</f>
        <v>0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5">
        <v>105101</v>
      </c>
      <c r="Q100" s="155">
        <v>106582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94" t="s">
        <v>371</v>
      </c>
      <c r="B101" s="295"/>
      <c r="C101" s="296"/>
      <c r="D101" s="188">
        <f t="shared" ref="D101:F103" si="103">D102</f>
        <v>31369</v>
      </c>
      <c r="E101" s="188">
        <f t="shared" si="103"/>
        <v>31369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31771</v>
      </c>
      <c r="Q101" s="189">
        <f t="shared" si="104"/>
        <v>32219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03"/>
        <v>31369</v>
      </c>
      <c r="E102" s="185">
        <f t="shared" si="103"/>
        <v>31369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31771</v>
      </c>
      <c r="Q102" s="186">
        <f t="shared" si="105"/>
        <v>32219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03"/>
        <v>31369</v>
      </c>
      <c r="E103" s="185">
        <f t="shared" si="103"/>
        <v>31369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31771</v>
      </c>
      <c r="Q103" s="186">
        <f t="shared" si="105"/>
        <v>32219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31369</v>
      </c>
      <c r="E104" s="184">
        <v>31369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31771</v>
      </c>
      <c r="Q104" s="184">
        <v>32219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81" t="s">
        <v>373</v>
      </c>
      <c r="B105" s="282"/>
      <c r="C105" s="283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0</v>
      </c>
      <c r="Q105" s="189">
        <f t="shared" si="10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0</v>
      </c>
      <c r="Q106" s="186">
        <f t="shared" si="10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v>0</v>
      </c>
      <c r="Q108" s="155">
        <v>0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v>0</v>
      </c>
      <c r="Q110" s="184">
        <v>0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281" t="s">
        <v>374</v>
      </c>
      <c r="B111" s="282"/>
      <c r="C111" s="283"/>
      <c r="D111" s="188">
        <f t="shared" ref="D111:F113" si="113">D112</f>
        <v>20767</v>
      </c>
      <c r="E111" s="188">
        <f t="shared" si="113"/>
        <v>20767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21033</v>
      </c>
      <c r="Q111" s="189">
        <f t="shared" si="114"/>
        <v>21330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13"/>
        <v>20767</v>
      </c>
      <c r="E112" s="185">
        <f t="shared" si="113"/>
        <v>20767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21033</v>
      </c>
      <c r="Q112" s="186">
        <f t="shared" si="115"/>
        <v>21330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13"/>
        <v>20767</v>
      </c>
      <c r="E113" s="185">
        <f t="shared" si="113"/>
        <v>20767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21033</v>
      </c>
      <c r="Q113" s="186">
        <f t="shared" si="115"/>
        <v>21330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20767</v>
      </c>
      <c r="E114" s="184">
        <v>20767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21033</v>
      </c>
      <c r="Q114" s="155">
        <v>21330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81" t="s">
        <v>375</v>
      </c>
      <c r="B115" s="282"/>
      <c r="C115" s="283"/>
      <c r="D115" s="188">
        <f t="shared" ref="D115:F117" si="117">D116</f>
        <v>120854</v>
      </c>
      <c r="E115" s="188">
        <f t="shared" si="117"/>
        <v>120854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122307</v>
      </c>
      <c r="Q115" s="189">
        <f t="shared" si="118"/>
        <v>124031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17"/>
        <v>120854</v>
      </c>
      <c r="E116" s="185">
        <f t="shared" si="117"/>
        <v>120854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122307</v>
      </c>
      <c r="Q116" s="186">
        <f t="shared" si="119"/>
        <v>124031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17"/>
        <v>120854</v>
      </c>
      <c r="E117" s="185">
        <f t="shared" si="117"/>
        <v>120854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122307</v>
      </c>
      <c r="Q117" s="186">
        <f t="shared" si="119"/>
        <v>124031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120854</v>
      </c>
      <c r="E118" s="184">
        <v>120854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v>122307</v>
      </c>
      <c r="Q118" s="184">
        <v>124031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81" t="s">
        <v>377</v>
      </c>
      <c r="B119" s="282"/>
      <c r="C119" s="283"/>
      <c r="D119" s="188">
        <f t="shared" ref="D119:F121" si="121">D120</f>
        <v>29577</v>
      </c>
      <c r="E119" s="188">
        <f t="shared" si="121"/>
        <v>29577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29955</v>
      </c>
      <c r="Q119" s="189">
        <f t="shared" si="122"/>
        <v>30381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21"/>
        <v>29577</v>
      </c>
      <c r="E120" s="185">
        <f t="shared" si="121"/>
        <v>29577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29955</v>
      </c>
      <c r="Q120" s="186">
        <f t="shared" si="123"/>
        <v>30381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21"/>
        <v>29577</v>
      </c>
      <c r="E121" s="185">
        <f t="shared" si="121"/>
        <v>29577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29955</v>
      </c>
      <c r="Q121" s="186">
        <f t="shared" si="123"/>
        <v>30381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29577</v>
      </c>
      <c r="E122" s="183">
        <v>29577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29955</v>
      </c>
      <c r="Q122" s="183">
        <v>30381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81" t="s">
        <v>378</v>
      </c>
      <c r="B123" s="282"/>
      <c r="C123" s="283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81" t="s">
        <v>379</v>
      </c>
      <c r="B130" s="282"/>
      <c r="C130" s="283"/>
      <c r="D130" s="188">
        <f>D131+D137</f>
        <v>5000</v>
      </c>
      <c r="E130" s="188">
        <f>E131+E137</f>
        <v>5000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5064</v>
      </c>
      <c r="Q130" s="189">
        <f t="shared" si="131"/>
        <v>5132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5000</v>
      </c>
      <c r="E137" s="180">
        <f t="shared" si="139"/>
        <v>5000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5064</v>
      </c>
      <c r="Q137" s="181">
        <f t="shared" si="140"/>
        <v>5132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41">D139+D142+D144</f>
        <v>5000</v>
      </c>
      <c r="E138" s="180">
        <f t="shared" si="141"/>
        <v>5000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5064</v>
      </c>
      <c r="Q138" s="181">
        <f t="shared" si="142"/>
        <v>5132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49">D145</f>
        <v>5000</v>
      </c>
      <c r="E144" s="185">
        <f t="shared" si="149"/>
        <v>5000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5064</v>
      </c>
      <c r="Q144" s="186">
        <f t="shared" si="150"/>
        <v>5132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5000</v>
      </c>
      <c r="E145" s="184">
        <v>5000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5064</v>
      </c>
      <c r="Q145" s="155">
        <v>5132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81" t="s">
        <v>425</v>
      </c>
      <c r="B146" s="282"/>
      <c r="C146" s="283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97" t="s">
        <v>423</v>
      </c>
      <c r="B150" s="298"/>
      <c r="C150" s="299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1367810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1177847</v>
      </c>
      <c r="F150" s="211">
        <f t="shared" si="156"/>
        <v>189963</v>
      </c>
      <c r="G150" s="211">
        <f t="shared" si="156"/>
        <v>0</v>
      </c>
      <c r="H150" s="211">
        <f t="shared" si="156"/>
        <v>12563</v>
      </c>
      <c r="I150" s="211">
        <f t="shared" si="156"/>
        <v>177400</v>
      </c>
      <c r="J150" s="211">
        <f t="shared" si="156"/>
        <v>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1385317</v>
      </c>
      <c r="Q150" s="211">
        <f t="shared" si="156"/>
        <v>1404849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93" t="s">
        <v>442</v>
      </c>
      <c r="B158" s="293"/>
      <c r="C158" s="293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4" workbookViewId="0">
      <selection activeCell="B11" sqref="B11:B17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430</v>
      </c>
      <c r="B4" s="230" t="s">
        <v>451</v>
      </c>
    </row>
    <row r="5" spans="1:2" ht="15" x14ac:dyDescent="0.25">
      <c r="A5" s="225"/>
    </row>
    <row r="6" spans="1:2" ht="15" x14ac:dyDescent="0.25">
      <c r="A6" s="225" t="s">
        <v>431</v>
      </c>
      <c r="B6" s="229" t="s">
        <v>443</v>
      </c>
    </row>
    <row r="7" spans="1:2" x14ac:dyDescent="0.2">
      <c r="A7" s="226"/>
      <c r="B7" s="229" t="s">
        <v>444</v>
      </c>
    </row>
    <row r="8" spans="1:2" ht="16.5" thickBot="1" x14ac:dyDescent="0.3">
      <c r="A8" s="227"/>
      <c r="B8" s="229" t="s">
        <v>445</v>
      </c>
    </row>
    <row r="9" spans="1:2" ht="23.25" customHeight="1" x14ac:dyDescent="0.2">
      <c r="A9" s="311" t="s">
        <v>432</v>
      </c>
      <c r="B9" s="312" t="s">
        <v>446</v>
      </c>
    </row>
    <row r="10" spans="1:2" ht="12.75" customHeight="1" x14ac:dyDescent="0.2">
      <c r="A10" s="306"/>
      <c r="B10" s="313"/>
    </row>
    <row r="11" spans="1:2" ht="12.75" customHeight="1" x14ac:dyDescent="0.2">
      <c r="A11" s="300" t="s">
        <v>433</v>
      </c>
      <c r="B11" s="314" t="s">
        <v>447</v>
      </c>
    </row>
    <row r="12" spans="1:2" ht="12.75" customHeight="1" x14ac:dyDescent="0.2">
      <c r="A12" s="301"/>
      <c r="B12" s="315"/>
    </row>
    <row r="13" spans="1:2" ht="12.75" customHeight="1" x14ac:dyDescent="0.2">
      <c r="A13" s="301"/>
      <c r="B13" s="315"/>
    </row>
    <row r="14" spans="1:2" ht="12.75" customHeight="1" x14ac:dyDescent="0.2">
      <c r="A14" s="301"/>
      <c r="B14" s="315"/>
    </row>
    <row r="15" spans="1:2" ht="12.75" customHeight="1" x14ac:dyDescent="0.2">
      <c r="A15" s="301"/>
      <c r="B15" s="315"/>
    </row>
    <row r="16" spans="1:2" ht="12.75" customHeight="1" x14ac:dyDescent="0.2">
      <c r="A16" s="301"/>
      <c r="B16" s="315"/>
    </row>
    <row r="17" spans="1:2" ht="12.75" customHeight="1" x14ac:dyDescent="0.2">
      <c r="A17" s="306"/>
      <c r="B17" s="316"/>
    </row>
    <row r="18" spans="1:2" ht="106.5" customHeight="1" x14ac:dyDescent="0.2">
      <c r="A18" s="300" t="s">
        <v>434</v>
      </c>
      <c r="B18" s="307" t="s">
        <v>448</v>
      </c>
    </row>
    <row r="19" spans="1:2" ht="12.75" customHeight="1" x14ac:dyDescent="0.2">
      <c r="A19" s="301"/>
      <c r="B19" s="308"/>
    </row>
    <row r="20" spans="1:2" ht="12.75" customHeight="1" x14ac:dyDescent="0.2">
      <c r="A20" s="306"/>
      <c r="B20" s="309"/>
    </row>
    <row r="21" spans="1:2" ht="69.75" customHeight="1" x14ac:dyDescent="0.2">
      <c r="A21" s="300" t="s">
        <v>435</v>
      </c>
      <c r="B21" s="307" t="s">
        <v>452</v>
      </c>
    </row>
    <row r="22" spans="1:2" ht="12.75" customHeight="1" x14ac:dyDescent="0.2">
      <c r="A22" s="301"/>
      <c r="B22" s="308"/>
    </row>
    <row r="23" spans="1:2" ht="12.75" customHeight="1" x14ac:dyDescent="0.2">
      <c r="A23" s="301"/>
      <c r="B23" s="308"/>
    </row>
    <row r="24" spans="1:2" ht="12.75" customHeight="1" x14ac:dyDescent="0.2">
      <c r="A24" s="306"/>
      <c r="B24" s="309"/>
    </row>
    <row r="25" spans="1:2" ht="114" customHeight="1" x14ac:dyDescent="0.2">
      <c r="A25" s="300" t="s">
        <v>436</v>
      </c>
      <c r="B25" s="303" t="s">
        <v>453</v>
      </c>
    </row>
    <row r="26" spans="1:2" ht="12.75" customHeight="1" x14ac:dyDescent="0.2">
      <c r="A26" s="301"/>
      <c r="B26" s="304"/>
    </row>
    <row r="27" spans="1:2" ht="12.75" customHeight="1" x14ac:dyDescent="0.2">
      <c r="A27" s="306"/>
      <c r="B27" s="310"/>
    </row>
    <row r="28" spans="1:2" ht="32.25" customHeight="1" x14ac:dyDescent="0.2">
      <c r="A28" s="300" t="s">
        <v>437</v>
      </c>
      <c r="B28" s="307" t="s">
        <v>449</v>
      </c>
    </row>
    <row r="29" spans="1:2" ht="12.75" customHeight="1" x14ac:dyDescent="0.2">
      <c r="A29" s="301"/>
      <c r="B29" s="308"/>
    </row>
    <row r="30" spans="1:2" ht="12.75" customHeight="1" x14ac:dyDescent="0.2">
      <c r="A30" s="301"/>
      <c r="B30" s="308"/>
    </row>
    <row r="31" spans="1:2" ht="12.75" customHeight="1" x14ac:dyDescent="0.2">
      <c r="A31" s="301"/>
      <c r="B31" s="308"/>
    </row>
    <row r="32" spans="1:2" ht="12.75" customHeight="1" x14ac:dyDescent="0.2">
      <c r="A32" s="301"/>
      <c r="B32" s="308"/>
    </row>
    <row r="33" spans="1:2" ht="12.75" customHeight="1" x14ac:dyDescent="0.2">
      <c r="A33" s="306"/>
      <c r="B33" s="309"/>
    </row>
    <row r="34" spans="1:2" ht="12.75" customHeight="1" x14ac:dyDescent="0.2">
      <c r="A34" s="300" t="s">
        <v>438</v>
      </c>
      <c r="B34" s="303" t="s">
        <v>450</v>
      </c>
    </row>
    <row r="35" spans="1:2" ht="12.75" customHeight="1" x14ac:dyDescent="0.2">
      <c r="A35" s="301"/>
      <c r="B35" s="304"/>
    </row>
    <row r="36" spans="1:2" ht="12.75" customHeight="1" x14ac:dyDescent="0.2">
      <c r="A36" s="301"/>
      <c r="B36" s="304"/>
    </row>
    <row r="37" spans="1:2" ht="12.75" customHeight="1" x14ac:dyDescent="0.2">
      <c r="A37" s="301"/>
      <c r="B37" s="304"/>
    </row>
    <row r="38" spans="1:2" ht="12.75" customHeight="1" x14ac:dyDescent="0.2">
      <c r="A38" s="301"/>
      <c r="B38" s="304"/>
    </row>
    <row r="39" spans="1:2" ht="13.5" customHeight="1" thickBot="1" x14ac:dyDescent="0.25">
      <c r="A39" s="302"/>
      <c r="B39" s="305"/>
    </row>
    <row r="40" spans="1:2" ht="14.25" x14ac:dyDescent="0.2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6" sqref="T26"/>
    </sheetView>
  </sheetViews>
  <sheetFormatPr defaultRowHeight="12.75" x14ac:dyDescent="0.2"/>
  <cols>
    <col min="4" max="4" width="10.1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List1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2017-10-11T08:16:41Z</cp:lastPrinted>
  <dcterms:created xsi:type="dcterms:W3CDTF">2017-09-21T11:58:02Z</dcterms:created>
  <dcterms:modified xsi:type="dcterms:W3CDTF">2017-10-11T10:29:36Z</dcterms:modified>
</cp:coreProperties>
</file>